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r\Documents\VE Studies\NCDOT\2020 Contract\VA Training Webinar\Tools\"/>
    </mc:Choice>
  </mc:AlternateContent>
  <xr:revisionPtr revIDLastSave="0" documentId="13_ncr:1_{3AB85C0C-B800-4E55-886D-54CBC9802124}" xr6:coauthVersionLast="47" xr6:coauthVersionMax="47" xr10:uidLastSave="{00000000-0000-0000-0000-000000000000}"/>
  <bookViews>
    <workbookView xWindow="-19298" yWindow="-98" windowWidth="19396" windowHeight="14955" xr2:uid="{00000000-000D-0000-FFFF-FFFF00000000}"/>
  </bookViews>
  <sheets>
    <sheet name="MODEL" sheetId="1" r:id="rId1"/>
  </sheets>
  <definedNames>
    <definedName name="_xlnm.Print_Area" localSheetId="0">MODEL!$B$1:$D$35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7" i="1"/>
  <c r="C26" i="1"/>
  <c r="F11" i="1"/>
  <c r="C11" i="1" s="1"/>
  <c r="F24" i="1"/>
  <c r="C24" i="1" s="1"/>
  <c r="F18" i="1"/>
  <c r="C18" i="1" s="1"/>
  <c r="F13" i="1"/>
  <c r="C13" i="1" s="1"/>
  <c r="F15" i="1"/>
  <c r="C15" i="1" s="1"/>
  <c r="F19" i="1"/>
  <c r="C19" i="1" s="1"/>
  <c r="F17" i="1"/>
  <c r="C17" i="1" s="1"/>
  <c r="F21" i="1"/>
  <c r="C21" i="1" s="1"/>
  <c r="F23" i="1"/>
  <c r="C23" i="1" s="1"/>
  <c r="F22" i="1"/>
  <c r="C22" i="1" s="1"/>
  <c r="F20" i="1"/>
  <c r="C20" i="1" s="1"/>
  <c r="F12" i="1"/>
  <c r="C12" i="1" s="1"/>
  <c r="F14" i="1"/>
  <c r="C14" i="1" s="1"/>
  <c r="F16" i="1"/>
  <c r="C16" i="1" s="1"/>
  <c r="C25" i="1"/>
  <c r="C29" i="1"/>
  <c r="C31" i="1"/>
  <c r="C28" i="1"/>
  <c r="C32" i="1"/>
  <c r="C34" i="1" l="1"/>
  <c r="D27" i="1" s="1"/>
  <c r="D30" i="1" l="1"/>
  <c r="D11" i="1"/>
  <c r="D26" i="1"/>
  <c r="D10" i="1"/>
  <c r="D13" i="1"/>
  <c r="D22" i="1"/>
  <c r="D24" i="1"/>
  <c r="D20" i="1"/>
  <c r="D17" i="1"/>
  <c r="D28" i="1"/>
  <c r="D29" i="1"/>
  <c r="D19" i="1"/>
  <c r="D25" i="1"/>
  <c r="D32" i="1"/>
  <c r="D16" i="1"/>
  <c r="D31" i="1"/>
  <c r="D21" i="1"/>
  <c r="D15" i="1"/>
  <c r="D18" i="1"/>
  <c r="D23" i="1"/>
  <c r="D14" i="1"/>
  <c r="D12" i="1"/>
  <c r="D34" i="1" l="1"/>
</calcChain>
</file>

<file path=xl/sharedStrings.xml><?xml version="1.0" encoding="utf-8"?>
<sst xmlns="http://schemas.openxmlformats.org/spreadsheetml/2006/main" count="45" uniqueCount="44">
  <si>
    <t>ITEM</t>
  </si>
  <si>
    <t>COST</t>
  </si>
  <si>
    <t xml:space="preserve">% OF </t>
  </si>
  <si>
    <t xml:space="preserve">$ </t>
  </si>
  <si>
    <t>TOTAL</t>
  </si>
  <si>
    <t xml:space="preserve"> </t>
  </si>
  <si>
    <t>X</t>
  </si>
  <si>
    <t>TRAFFIC CONTROL</t>
  </si>
  <si>
    <t xml:space="preserve">COST MODEL / DISTRIBUTION </t>
  </si>
  <si>
    <t>ASPHALT CONCRETE PAVING</t>
  </si>
  <si>
    <t>CURB &amp; GUTTER</t>
  </si>
  <si>
    <t>DRAINAGE SYSTEM</t>
  </si>
  <si>
    <t>SIGNAGE/MARKING</t>
  </si>
  <si>
    <t>RIGHT-OF-WAY</t>
  </si>
  <si>
    <t>EARTHWORK</t>
  </si>
  <si>
    <t>SIDEWALKS</t>
  </si>
  <si>
    <t>GUARDRAILS</t>
  </si>
  <si>
    <t>GRASSING/EROSION CONTROL</t>
  </si>
  <si>
    <t>SIGNALS</t>
  </si>
  <si>
    <t xml:space="preserve">        *TOTAL - PROJECT  </t>
  </si>
  <si>
    <t>FENCING</t>
  </si>
  <si>
    <t>CLEAR &amp; GRUB</t>
  </si>
  <si>
    <t>BRIDGES</t>
  </si>
  <si>
    <t>PAVEMENT DEMOLITION</t>
  </si>
  <si>
    <t>UTILITY RELOCATIONS</t>
  </si>
  <si>
    <t>CONCRETE BARRIER</t>
  </si>
  <si>
    <t>Wake County, NC</t>
  </si>
  <si>
    <t>*Based on 10/3/18 construction estimate; ROW amount based on 10/3/18 ROW estimate</t>
  </si>
  <si>
    <t>CONCRETE MEDIANS</t>
  </si>
  <si>
    <t>TIP No. U-3318</t>
  </si>
  <si>
    <t>Upgrade Main Street</t>
  </si>
  <si>
    <t>Shaded area represents 80% of project costs</t>
  </si>
  <si>
    <t>RETAINING WALLS</t>
  </si>
  <si>
    <t>CONCRETE SLABS/APRONS/MEDIANS</t>
  </si>
  <si>
    <t>SOUND BARRIERS</t>
  </si>
  <si>
    <t>SOD/LANDSCAPING</t>
  </si>
  <si>
    <t>DEMOLITION</t>
  </si>
  <si>
    <t xml:space="preserve">      note, structures mark-ups may be different than roadway items</t>
  </si>
  <si>
    <t>Steps to utilize cost model template</t>
  </si>
  <si>
    <t>1.  Enter right-of-way costs directly in column C</t>
  </si>
  <si>
    <t>3.  Revise formula in Column C cells to cover any mark-ups;</t>
  </si>
  <si>
    <t>4.  Sort data on Column C and highlight top 80% of project costs</t>
  </si>
  <si>
    <t>5.  Revise notes at bottom of table regarding cost basis.</t>
  </si>
  <si>
    <t>2.  Include costs for other category totals in Column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</si>
</sst>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%_)"/>
  </numFmts>
  <fonts count="11" x14ac:knownFonts="1">
    <font>
      <sz val="10"/>
      <name val="Helv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Helv"/>
    </font>
    <font>
      <b/>
      <sz val="11.5"/>
      <name val="Arial"/>
      <family val="2"/>
    </font>
    <font>
      <sz val="11.5"/>
      <name val="Helv"/>
    </font>
    <font>
      <i/>
      <u/>
      <sz val="10"/>
      <name val="Helv"/>
    </font>
    <font>
      <i/>
      <u/>
      <sz val="10"/>
      <color rgb="FFFF0000"/>
      <name val="Helv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5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3" fillId="2" borderId="7" xfId="0" applyFont="1" applyFill="1" applyBorder="1"/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7" xfId="0" applyFont="1" applyBorder="1"/>
    <xf numFmtId="3" fontId="5" fillId="0" borderId="10" xfId="0" applyNumberFormat="1" applyFont="1" applyBorder="1"/>
    <xf numFmtId="0" fontId="5" fillId="0" borderId="11" xfId="0" applyFont="1" applyBorder="1"/>
    <xf numFmtId="0" fontId="1" fillId="0" borderId="7" xfId="0" applyFont="1" applyBorder="1"/>
    <xf numFmtId="164" fontId="1" fillId="0" borderId="9" xfId="0" applyNumberFormat="1" applyFont="1" applyBorder="1"/>
    <xf numFmtId="3" fontId="6" fillId="0" borderId="8" xfId="0" applyNumberFormat="1" applyFont="1" applyBorder="1"/>
    <xf numFmtId="0" fontId="0" fillId="0" borderId="0" xfId="0" applyFill="1"/>
    <xf numFmtId="3" fontId="0" fillId="0" borderId="0" xfId="0" applyNumberFormat="1" applyFill="1"/>
    <xf numFmtId="0" fontId="1" fillId="3" borderId="7" xfId="0" applyFont="1" applyFill="1" applyBorder="1"/>
    <xf numFmtId="3" fontId="6" fillId="3" borderId="8" xfId="0" applyNumberFormat="1" applyFont="1" applyFill="1" applyBorder="1"/>
    <xf numFmtId="164" fontId="1" fillId="3" borderId="9" xfId="0" applyNumberFormat="1" applyFont="1" applyFill="1" applyBorder="1"/>
    <xf numFmtId="0" fontId="3" fillId="4" borderId="1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12" xfId="0" applyFont="1" applyFill="1" applyBorder="1"/>
    <xf numFmtId="3" fontId="3" fillId="5" borderId="13" xfId="0" applyNumberFormat="1" applyFont="1" applyFill="1" applyBorder="1"/>
    <xf numFmtId="164" fontId="3" fillId="5" borderId="14" xfId="0" applyNumberFormat="1" applyFont="1" applyFill="1" applyBorder="1"/>
    <xf numFmtId="0" fontId="0" fillId="6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/>
    <xf numFmtId="0" fontId="2" fillId="0" borderId="15" xfId="0" applyFont="1" applyBorder="1"/>
    <xf numFmtId="0" fontId="0" fillId="0" borderId="15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zoomScale="110" zoomScaleNormal="110" workbookViewId="0">
      <selection activeCell="I19" sqref="I19"/>
    </sheetView>
  </sheetViews>
  <sheetFormatPr defaultRowHeight="12.4" x14ac:dyDescent="0.35"/>
  <cols>
    <col min="1" max="1" width="3.28515625" customWidth="1"/>
    <col min="2" max="2" width="45.85546875" customWidth="1"/>
    <col min="3" max="3" width="15.28515625" style="4" customWidth="1"/>
    <col min="4" max="4" width="12.5703125" customWidth="1"/>
    <col min="5" max="5" width="5.5703125" customWidth="1"/>
    <col min="6" max="6" width="11.2109375" customWidth="1"/>
    <col min="7" max="7" width="9.640625" bestFit="1" customWidth="1"/>
  </cols>
  <sheetData>
    <row r="1" spans="1:12" ht="15" x14ac:dyDescent="0.4">
      <c r="B1" s="29" t="s">
        <v>8</v>
      </c>
      <c r="C1" s="30"/>
      <c r="D1" s="30"/>
    </row>
    <row r="2" spans="1:12" x14ac:dyDescent="0.35">
      <c r="A2" s="2"/>
      <c r="B2" s="31"/>
      <c r="C2" s="32"/>
      <c r="D2" s="32"/>
    </row>
    <row r="3" spans="1:12" ht="15" x14ac:dyDescent="0.4">
      <c r="A3" s="2"/>
      <c r="B3" s="29" t="s">
        <v>29</v>
      </c>
      <c r="C3" s="30"/>
      <c r="D3" s="30"/>
    </row>
    <row r="4" spans="1:12" ht="14.65" x14ac:dyDescent="0.4">
      <c r="A4" s="2"/>
      <c r="B4" s="35" t="s">
        <v>30</v>
      </c>
      <c r="C4" s="36"/>
      <c r="D4" s="36"/>
    </row>
    <row r="5" spans="1:12" ht="14.65" x14ac:dyDescent="0.4">
      <c r="A5" s="2"/>
      <c r="B5" s="35" t="s">
        <v>26</v>
      </c>
      <c r="C5" s="36"/>
      <c r="D5" s="36"/>
    </row>
    <row r="6" spans="1:12" ht="12.75" thickBot="1" x14ac:dyDescent="0.4">
      <c r="A6" s="2"/>
      <c r="B6" s="33"/>
      <c r="C6" s="34"/>
      <c r="D6" s="34"/>
    </row>
    <row r="7" spans="1:12" ht="15" x14ac:dyDescent="0.4">
      <c r="A7" s="2"/>
      <c r="B7" s="19"/>
      <c r="C7" s="20" t="s">
        <v>1</v>
      </c>
      <c r="D7" s="21" t="s">
        <v>2</v>
      </c>
    </row>
    <row r="8" spans="1:12" ht="16.5" customHeight="1" thickBot="1" x14ac:dyDescent="0.45">
      <c r="A8" s="2"/>
      <c r="B8" s="22" t="s">
        <v>0</v>
      </c>
      <c r="C8" s="23" t="s">
        <v>3</v>
      </c>
      <c r="D8" s="24" t="s">
        <v>4</v>
      </c>
      <c r="E8" s="1"/>
    </row>
    <row r="9" spans="1:12" ht="12.75" customHeight="1" thickTop="1" x14ac:dyDescent="0.4">
      <c r="A9" s="2"/>
      <c r="B9" s="5"/>
      <c r="C9" s="6"/>
      <c r="D9" s="7"/>
      <c r="G9" s="38" t="s">
        <v>38</v>
      </c>
      <c r="H9" s="37"/>
      <c r="I9" s="37"/>
    </row>
    <row r="10" spans="1:12" ht="12.75" customHeight="1" x14ac:dyDescent="0.35">
      <c r="A10" s="2"/>
      <c r="B10" s="16" t="s">
        <v>13</v>
      </c>
      <c r="C10" s="17">
        <v>5100000</v>
      </c>
      <c r="D10" s="18">
        <f t="shared" ref="D10:D32" si="0">C10/$C$34</f>
        <v>0.26582600911335214</v>
      </c>
      <c r="F10" s="14">
        <v>0</v>
      </c>
      <c r="G10" s="28" t="s">
        <v>39</v>
      </c>
      <c r="H10" s="28"/>
      <c r="I10" s="28"/>
      <c r="J10" s="28"/>
      <c r="K10" s="28"/>
    </row>
    <row r="11" spans="1:12" ht="12.75" customHeight="1" x14ac:dyDescent="0.35">
      <c r="A11" s="2"/>
      <c r="B11" s="16" t="s">
        <v>9</v>
      </c>
      <c r="C11" s="17">
        <f>+F11*1.45*1.1</f>
        <v>4847603.75</v>
      </c>
      <c r="D11" s="18">
        <f t="shared" si="0"/>
        <v>0.25267042325988626</v>
      </c>
      <c r="F11" s="15">
        <f>2510750+528500</f>
        <v>3039250</v>
      </c>
      <c r="G11" s="28" t="s">
        <v>43</v>
      </c>
      <c r="H11" s="28"/>
      <c r="I11" s="28"/>
      <c r="J11" s="28"/>
      <c r="K11" s="28"/>
    </row>
    <row r="12" spans="1:12" ht="12.75" customHeight="1" x14ac:dyDescent="0.35">
      <c r="A12" s="2"/>
      <c r="B12" s="16" t="s">
        <v>14</v>
      </c>
      <c r="C12" s="17">
        <f>+F12*1.45*1.1</f>
        <v>2380920.3000000003</v>
      </c>
      <c r="D12" s="18">
        <f t="shared" si="0"/>
        <v>0.12410010615018924</v>
      </c>
      <c r="F12" s="15">
        <f>1013000+289600+190140</f>
        <v>1492740</v>
      </c>
      <c r="G12" s="28" t="s">
        <v>40</v>
      </c>
      <c r="H12" s="28"/>
      <c r="I12" s="28"/>
      <c r="J12" s="28"/>
      <c r="K12" s="28"/>
    </row>
    <row r="13" spans="1:12" ht="12.75" customHeight="1" x14ac:dyDescent="0.35">
      <c r="A13" s="2"/>
      <c r="B13" s="16" t="s">
        <v>17</v>
      </c>
      <c r="C13" s="17">
        <f>+F13*1.45*1.1</f>
        <v>1507275.0000000002</v>
      </c>
      <c r="D13" s="18">
        <f t="shared" si="0"/>
        <v>7.8563313311044686E-2</v>
      </c>
      <c r="F13" s="15">
        <f>945000</f>
        <v>945000</v>
      </c>
      <c r="G13" s="28" t="s">
        <v>37</v>
      </c>
      <c r="H13" s="28"/>
      <c r="I13" s="28"/>
      <c r="J13" s="28"/>
      <c r="K13" s="28"/>
      <c r="L13" s="28"/>
    </row>
    <row r="14" spans="1:12" ht="12.75" customHeight="1" x14ac:dyDescent="0.35">
      <c r="A14" s="2"/>
      <c r="B14" s="16" t="s">
        <v>11</v>
      </c>
      <c r="C14" s="17">
        <f>+F14*1.45*1.1</f>
        <v>1201832.5</v>
      </c>
      <c r="D14" s="18">
        <f t="shared" si="0"/>
        <v>6.264281119563192E-2</v>
      </c>
      <c r="F14" s="15">
        <f>492000+184000+16000+24000+37500</f>
        <v>753500</v>
      </c>
      <c r="G14" s="28" t="s">
        <v>41</v>
      </c>
      <c r="H14" s="28"/>
      <c r="I14" s="28"/>
      <c r="J14" s="28"/>
      <c r="K14" s="28"/>
      <c r="L14" s="28"/>
    </row>
    <row r="15" spans="1:12" ht="12.75" customHeight="1" x14ac:dyDescent="0.35">
      <c r="A15" s="2"/>
      <c r="B15" s="11" t="s">
        <v>22</v>
      </c>
      <c r="C15" s="13">
        <f>+F15*1.15*1.1</f>
        <v>1138500</v>
      </c>
      <c r="D15" s="12">
        <f t="shared" si="0"/>
        <v>5.9341747328539488E-2</v>
      </c>
      <c r="F15" s="15">
        <f>900000</f>
        <v>900000</v>
      </c>
      <c r="G15" s="28" t="s">
        <v>42</v>
      </c>
      <c r="H15" s="28"/>
      <c r="I15" s="28"/>
      <c r="J15" s="28"/>
      <c r="K15" s="28"/>
      <c r="L15" s="28"/>
    </row>
    <row r="16" spans="1:12" ht="12.75" customHeight="1" x14ac:dyDescent="0.35">
      <c r="A16" s="2"/>
      <c r="B16" s="11" t="s">
        <v>21</v>
      </c>
      <c r="C16" s="13">
        <f t="shared" ref="C16:C23" si="1">+F16*1.45*1.1</f>
        <v>843755.00000000012</v>
      </c>
      <c r="D16" s="12">
        <f t="shared" si="0"/>
        <v>4.3978828297928714E-2</v>
      </c>
      <c r="F16" s="15">
        <f>519000+10000</f>
        <v>529000</v>
      </c>
      <c r="H16" s="14"/>
      <c r="I16" s="14"/>
      <c r="J16" s="14"/>
      <c r="K16" s="14"/>
      <c r="L16" s="14"/>
    </row>
    <row r="17" spans="1:9" ht="12.75" customHeight="1" x14ac:dyDescent="0.35">
      <c r="A17" s="2"/>
      <c r="B17" s="11" t="s">
        <v>18</v>
      </c>
      <c r="C17" s="13">
        <f t="shared" si="1"/>
        <v>717750</v>
      </c>
      <c r="D17" s="12">
        <f t="shared" si="0"/>
        <v>3.7411101576687936E-2</v>
      </c>
      <c r="F17" s="15">
        <f>450000</f>
        <v>450000</v>
      </c>
    </row>
    <row r="18" spans="1:9" ht="12.75" customHeight="1" x14ac:dyDescent="0.35">
      <c r="A18" s="2"/>
      <c r="B18" s="11" t="s">
        <v>28</v>
      </c>
      <c r="C18" s="13">
        <f t="shared" si="1"/>
        <v>472758.00000000006</v>
      </c>
      <c r="D18" s="12">
        <f t="shared" si="0"/>
        <v>2.4641445571845125E-2</v>
      </c>
      <c r="F18" s="15">
        <f>296400</f>
        <v>296400</v>
      </c>
    </row>
    <row r="19" spans="1:9" ht="12.75" customHeight="1" x14ac:dyDescent="0.35">
      <c r="A19" s="2"/>
      <c r="B19" s="11" t="s">
        <v>7</v>
      </c>
      <c r="C19" s="13">
        <f t="shared" si="1"/>
        <v>344679.5</v>
      </c>
      <c r="D19" s="12">
        <f t="shared" si="0"/>
        <v>1.7965642334938362E-2</v>
      </c>
      <c r="F19" s="15">
        <f>147600+46000+10000+12500</f>
        <v>216100</v>
      </c>
    </row>
    <row r="20" spans="1:9" ht="12.75" customHeight="1" x14ac:dyDescent="0.35">
      <c r="A20" s="2"/>
      <c r="B20" s="11" t="s">
        <v>10</v>
      </c>
      <c r="C20" s="13">
        <f t="shared" si="1"/>
        <v>208530.30000000002</v>
      </c>
      <c r="D20" s="12">
        <f t="shared" si="0"/>
        <v>1.086917204474707E-2</v>
      </c>
      <c r="F20" s="15">
        <f>50000+80740</f>
        <v>130740</v>
      </c>
    </row>
    <row r="21" spans="1:9" ht="12.75" customHeight="1" x14ac:dyDescent="0.35">
      <c r="A21" s="2"/>
      <c r="B21" s="11" t="s">
        <v>12</v>
      </c>
      <c r="C21" s="13">
        <f t="shared" si="1"/>
        <v>169708</v>
      </c>
      <c r="D21" s="12">
        <f t="shared" si="0"/>
        <v>8.8456471283546584E-3</v>
      </c>
      <c r="F21" s="15">
        <f>50000+36900+11500+3000+5000</f>
        <v>106400</v>
      </c>
    </row>
    <row r="22" spans="1:9" ht="12.75" customHeight="1" x14ac:dyDescent="0.35">
      <c r="A22" s="2"/>
      <c r="B22" s="11" t="s">
        <v>16</v>
      </c>
      <c r="C22" s="13">
        <f t="shared" si="1"/>
        <v>113213.1</v>
      </c>
      <c r="D22" s="12">
        <f t="shared" si="0"/>
        <v>5.9009777553629111E-3</v>
      </c>
      <c r="F22" s="15">
        <f>36180+3600+25600+5600</f>
        <v>70980</v>
      </c>
      <c r="I22" t="s">
        <v>5</v>
      </c>
    </row>
    <row r="23" spans="1:9" ht="12.75" customHeight="1" x14ac:dyDescent="0.35">
      <c r="A23" s="2"/>
      <c r="B23" s="11" t="s">
        <v>20</v>
      </c>
      <c r="C23" s="13">
        <f t="shared" si="1"/>
        <v>110493.62500000001</v>
      </c>
      <c r="D23" s="12">
        <f t="shared" si="0"/>
        <v>5.7592312482779053E-3</v>
      </c>
      <c r="F23" s="15">
        <f>69275</f>
        <v>69275</v>
      </c>
    </row>
    <row r="24" spans="1:9" ht="12.75" customHeight="1" x14ac:dyDescent="0.35">
      <c r="A24" s="2"/>
      <c r="B24" s="11" t="s">
        <v>33</v>
      </c>
      <c r="C24" s="13">
        <f>+F24*1.15*1.1</f>
        <v>28462.5</v>
      </c>
      <c r="D24" s="12">
        <f t="shared" si="0"/>
        <v>1.4835436832134872E-3</v>
      </c>
      <c r="F24" s="15">
        <f>22500</f>
        <v>22500</v>
      </c>
    </row>
    <row r="25" spans="1:9" ht="12.75" customHeight="1" x14ac:dyDescent="0.35">
      <c r="A25" s="2"/>
      <c r="B25" s="11" t="s">
        <v>23</v>
      </c>
      <c r="C25" s="13">
        <f t="shared" ref="C25:C32" si="2">+F25*1.45*1.1</f>
        <v>0</v>
      </c>
      <c r="D25" s="12">
        <f t="shared" si="0"/>
        <v>0</v>
      </c>
      <c r="F25" s="15">
        <v>0</v>
      </c>
    </row>
    <row r="26" spans="1:9" ht="12.75" customHeight="1" x14ac:dyDescent="0.35">
      <c r="A26" s="2"/>
      <c r="B26" s="11" t="s">
        <v>34</v>
      </c>
      <c r="C26" s="13">
        <f t="shared" si="2"/>
        <v>0</v>
      </c>
      <c r="D26" s="12">
        <f t="shared" si="0"/>
        <v>0</v>
      </c>
      <c r="F26" s="15">
        <v>0</v>
      </c>
    </row>
    <row r="27" spans="1:9" ht="12.75" customHeight="1" x14ac:dyDescent="0.35">
      <c r="A27" s="2"/>
      <c r="B27" s="11" t="s">
        <v>35</v>
      </c>
      <c r="C27" s="13">
        <f t="shared" si="2"/>
        <v>0</v>
      </c>
      <c r="D27" s="12">
        <f t="shared" si="0"/>
        <v>0</v>
      </c>
      <c r="F27" s="15">
        <v>0</v>
      </c>
    </row>
    <row r="28" spans="1:9" ht="12.75" customHeight="1" x14ac:dyDescent="0.35">
      <c r="A28" s="2"/>
      <c r="B28" s="11" t="s">
        <v>25</v>
      </c>
      <c r="C28" s="13">
        <f t="shared" si="2"/>
        <v>0</v>
      </c>
      <c r="D28" s="12">
        <f t="shared" si="0"/>
        <v>0</v>
      </c>
      <c r="F28" s="15">
        <v>0</v>
      </c>
    </row>
    <row r="29" spans="1:9" ht="12.75" customHeight="1" x14ac:dyDescent="0.35">
      <c r="A29" s="2"/>
      <c r="B29" s="11" t="s">
        <v>24</v>
      </c>
      <c r="C29" s="13">
        <f t="shared" si="2"/>
        <v>0</v>
      </c>
      <c r="D29" s="12">
        <f t="shared" si="0"/>
        <v>0</v>
      </c>
      <c r="F29" s="15">
        <v>0</v>
      </c>
    </row>
    <row r="30" spans="1:9" ht="12.75" customHeight="1" x14ac:dyDescent="0.35">
      <c r="A30" s="2"/>
      <c r="B30" s="11" t="s">
        <v>36</v>
      </c>
      <c r="C30" s="13">
        <f t="shared" si="2"/>
        <v>0</v>
      </c>
      <c r="D30" s="12">
        <f t="shared" si="0"/>
        <v>0</v>
      </c>
      <c r="F30" s="15">
        <v>0</v>
      </c>
    </row>
    <row r="31" spans="1:9" ht="12.75" customHeight="1" x14ac:dyDescent="0.35">
      <c r="A31" s="2"/>
      <c r="B31" s="11" t="s">
        <v>32</v>
      </c>
      <c r="C31" s="13">
        <f t="shared" si="2"/>
        <v>0</v>
      </c>
      <c r="D31" s="12">
        <f t="shared" si="0"/>
        <v>0</v>
      </c>
      <c r="F31" s="15">
        <v>0</v>
      </c>
    </row>
    <row r="32" spans="1:9" ht="12.75" customHeight="1" x14ac:dyDescent="0.35">
      <c r="A32" s="2"/>
      <c r="B32" s="11" t="s">
        <v>15</v>
      </c>
      <c r="C32" s="13">
        <f t="shared" si="2"/>
        <v>0</v>
      </c>
      <c r="D32" s="12">
        <f t="shared" si="0"/>
        <v>0</v>
      </c>
      <c r="F32" s="15">
        <v>0</v>
      </c>
    </row>
    <row r="33" spans="1:7" ht="12.75" customHeight="1" thickBot="1" x14ac:dyDescent="0.5">
      <c r="A33" s="2"/>
      <c r="B33" s="8" t="s">
        <v>5</v>
      </c>
      <c r="C33" s="9"/>
      <c r="D33" s="10"/>
    </row>
    <row r="34" spans="1:7" ht="18.75" customHeight="1" thickBot="1" x14ac:dyDescent="0.45">
      <c r="A34" s="2"/>
      <c r="B34" s="25" t="s">
        <v>19</v>
      </c>
      <c r="C34" s="26">
        <f>SUM(C10:C33)</f>
        <v>19185481.575000003</v>
      </c>
      <c r="D34" s="27">
        <f>SUM(D10:D33)</f>
        <v>0.99999999999999989</v>
      </c>
      <c r="F34" s="4"/>
      <c r="G34" s="4"/>
    </row>
    <row r="35" spans="1:7" x14ac:dyDescent="0.35">
      <c r="A35" s="2"/>
      <c r="B35" s="2" t="s">
        <v>27</v>
      </c>
      <c r="C35" s="3"/>
      <c r="D35" s="2"/>
    </row>
    <row r="36" spans="1:7" ht="13.9" customHeight="1" x14ac:dyDescent="0.35">
      <c r="A36" s="2"/>
      <c r="B36" s="2" t="s">
        <v>31</v>
      </c>
      <c r="C36" s="3"/>
      <c r="D36" s="3"/>
    </row>
    <row r="37" spans="1:7" x14ac:dyDescent="0.35">
      <c r="A37" s="2"/>
    </row>
    <row r="38" spans="1:7" x14ac:dyDescent="0.35">
      <c r="A38" s="2"/>
    </row>
    <row r="39" spans="1:7" x14ac:dyDescent="0.35">
      <c r="A39" s="2"/>
    </row>
    <row r="40" spans="1:7" x14ac:dyDescent="0.35">
      <c r="A40" s="2"/>
    </row>
    <row r="41" spans="1:7" x14ac:dyDescent="0.35">
      <c r="A41" s="2"/>
    </row>
    <row r="42" spans="1:7" x14ac:dyDescent="0.35">
      <c r="A42" s="2"/>
    </row>
    <row r="43" spans="1:7" x14ac:dyDescent="0.35">
      <c r="A43" s="2"/>
    </row>
    <row r="44" spans="1:7" x14ac:dyDescent="0.35">
      <c r="A44" s="2"/>
    </row>
    <row r="45" spans="1:7" x14ac:dyDescent="0.35">
      <c r="A45" s="2"/>
    </row>
    <row r="46" spans="1:7" x14ac:dyDescent="0.35">
      <c r="A46" s="2"/>
    </row>
    <row r="47" spans="1:7" x14ac:dyDescent="0.35">
      <c r="A47" s="2"/>
    </row>
    <row r="48" spans="1:7" x14ac:dyDescent="0.35">
      <c r="A48" s="2" t="s">
        <v>6</v>
      </c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ht="21.75" customHeight="1" x14ac:dyDescent="0.35">
      <c r="A60" s="2"/>
    </row>
    <row r="61" spans="1:1" x14ac:dyDescent="0.35">
      <c r="A61" s="2"/>
    </row>
    <row r="62" spans="1:1" x14ac:dyDescent="0.35">
      <c r="A62" s="2"/>
    </row>
    <row r="111" ht="14.25" customHeight="1" x14ac:dyDescent="0.35"/>
  </sheetData>
  <mergeCells count="6">
    <mergeCell ref="B1:D1"/>
    <mergeCell ref="B2:D2"/>
    <mergeCell ref="B6:D6"/>
    <mergeCell ref="B4:D4"/>
    <mergeCell ref="B3:D3"/>
    <mergeCell ref="B5:D5"/>
  </mergeCells>
  <phoneticPr fontId="0" type="noConversion"/>
  <printOptions gridLines="1"/>
  <pageMargins left="1.35" right="0.85" top="2.13" bottom="1" header="0.52" footer="0.5"/>
  <pageSetup orientation="portrait" r:id="rId1"/>
  <headerFooter alignWithMargins="0"/>
  <rowBreaks count="3" manualBreakCount="3">
    <brk id="66" max="65535" man="1"/>
    <brk id="94" max="65535" man="1"/>
    <brk id="115" max="65535" man="1"/>
  </rowBreaks>
  <colBreaks count="2" manualBreakCount="2">
    <brk id="1" max="1048575" man="1"/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74288378EE84C91BAE1FDC7FC678A" ma:contentTypeVersion="5" ma:contentTypeDescription="Create a new document." ma:contentTypeScope="" ma:versionID="93a15ac115f170aedbc4151ee1ccb9f5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targetNamespace="http://schemas.microsoft.com/office/2006/metadata/properties" ma:root="true" ma:fieldsID="62137fd70213f54904529f11c8de4e19" ns1:_="" ns2:_="">
    <xsd:import namespace="http://schemas.microsoft.com/sharepoint/v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4955E-EB2B-48AA-86E5-265B3AAD9A60}"/>
</file>

<file path=customXml/itemProps2.xml><?xml version="1.0" encoding="utf-8"?>
<ds:datastoreItem xmlns:ds="http://schemas.openxmlformats.org/officeDocument/2006/customXml" ds:itemID="{99164C95-CEAF-4852-B805-2004161B28BC}"/>
</file>

<file path=customXml/itemProps3.xml><?xml version="1.0" encoding="utf-8"?>
<ds:datastoreItem xmlns:ds="http://schemas.openxmlformats.org/officeDocument/2006/customXml" ds:itemID="{26AADB15-CD0D-430D-B80E-D010847D4F37}"/>
</file>

<file path=customXml/itemProps4.xml><?xml version="1.0" encoding="utf-8"?>
<ds:datastoreItem xmlns:ds="http://schemas.openxmlformats.org/officeDocument/2006/customXml" ds:itemID="{93770990-405B-4D73-B3FA-E9B55390B9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</vt:lpstr>
      <vt:lpstr>MODEL!Print_Area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Hamilton</dc:creator>
  <cp:lastModifiedBy>Tom Orr</cp:lastModifiedBy>
  <cp:lastPrinted>2019-04-15T16:45:37Z</cp:lastPrinted>
  <dcterms:created xsi:type="dcterms:W3CDTF">2000-04-27T15:35:37Z</dcterms:created>
  <dcterms:modified xsi:type="dcterms:W3CDTF">2022-03-03T17:14:18Z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0x01010017674288378EE84C91BAE1FDC7FC678A</vt:lpwstr>
  </property>
  <property fmtid="{D5CDD505-2E9C-101B-9397-08002B2CF9AE}" pid="3" name="Order">
    <vt:r8>2000</vt:r8>
  </property>
</Properties>
</file>